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530" windowHeight="8340" tabRatio="391"/>
  </bookViews>
  <sheets>
    <sheet name="Calculo mes a mes" sheetId="4" r:id="rId1"/>
    <sheet name="Calculo Individual" sheetId="5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/>
  <c r="E7"/>
  <c r="C4" i="4"/>
  <c r="C5"/>
  <c r="C6"/>
  <c r="C7"/>
  <c r="C8"/>
  <c r="C9"/>
  <c r="C10"/>
  <c r="C11"/>
  <c r="C12"/>
  <c r="C13"/>
  <c r="C14"/>
  <c r="B16" l="1"/>
  <c r="E19" s="1"/>
  <c r="C15" l="1"/>
  <c r="D15"/>
  <c r="D14"/>
  <c r="D13"/>
  <c r="D12"/>
  <c r="D11"/>
  <c r="D10"/>
  <c r="D9"/>
  <c r="D8"/>
  <c r="D7"/>
  <c r="D6"/>
  <c r="D5"/>
  <c r="D4"/>
  <c r="D16" l="1"/>
  <c r="E22" s="1"/>
  <c r="E12"/>
  <c r="C16"/>
  <c r="E21" s="1"/>
  <c r="E8"/>
  <c r="E7"/>
  <c r="E11"/>
  <c r="E15"/>
  <c r="E10"/>
  <c r="E14"/>
  <c r="E9"/>
  <c r="E13"/>
  <c r="E4"/>
  <c r="E6"/>
  <c r="E5"/>
  <c r="F11" l="1"/>
  <c r="G11" s="1"/>
  <c r="F12"/>
  <c r="G12" s="1"/>
  <c r="F6"/>
  <c r="G6" s="1"/>
  <c r="F14"/>
  <c r="G14" s="1"/>
  <c r="F7"/>
  <c r="G7" s="1"/>
  <c r="F13"/>
  <c r="G13" s="1"/>
  <c r="F15"/>
  <c r="G15" s="1"/>
  <c r="F4"/>
  <c r="G4" s="1"/>
  <c r="F10"/>
  <c r="G10" s="1"/>
  <c r="F8"/>
  <c r="G8" s="1"/>
  <c r="F9"/>
  <c r="G9" s="1"/>
  <c r="E23"/>
  <c r="F5"/>
  <c r="G5" s="1"/>
  <c r="E16"/>
  <c r="F16" l="1"/>
  <c r="E25" s="1"/>
  <c r="E24"/>
  <c r="E26" l="1"/>
  <c r="B26" s="1"/>
  <c r="E8" i="5"/>
  <c r="E9" s="1"/>
  <c r="E11" s="1"/>
  <c r="B11" s="1"/>
</calcChain>
</file>

<file path=xl/comments1.xml><?xml version="1.0" encoding="utf-8"?>
<comments xmlns="http://schemas.openxmlformats.org/spreadsheetml/2006/main">
  <authors>
    <author>YEC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La plantilla cálcula automáticamente la renta; sin embargo puedes escribir directamente el monto retenido por cada mes, en caso que las retenciones no se hayan realizado e base a la tabla. Como en los casos que se retiene el 10% sobre servicios profesionales.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YEC:
Aguinaldo:</t>
        </r>
        <r>
          <rPr>
            <sz val="9"/>
            <color indexed="81"/>
            <rFont val="Tahoma"/>
            <charset val="1"/>
          </rPr>
          <t xml:space="preserve">
No incluyas los aguinaldos menores a dos sueldos minimos ($503.40), 
Si el aguinaldo es mayor a 2 sueldos minimos solo deberás calcular como gravable la diferencia, Ejemplo 
--&gt;Aguinaldo mayor a 
dos sueldos minimos  :      $756.00
--&gt;Aguinaldo Exento :     </t>
        </r>
        <r>
          <rPr>
            <u/>
            <sz val="9"/>
            <color indexed="81"/>
            <rFont val="Tahoma"/>
            <family val="2"/>
          </rPr>
          <t xml:space="preserve">($503.40)
</t>
        </r>
        <r>
          <rPr>
            <b/>
            <sz val="9"/>
            <color indexed="81"/>
            <rFont val="Tahoma"/>
            <family val="2"/>
          </rPr>
          <t>--&gt;Monto a incluir como
Gravable                  :     $252.60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 calculada, es decir lo que tocaria pagar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los doce meses del año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comments2.xml><?xml version="1.0" encoding="utf-8"?>
<comments xmlns="http://schemas.openxmlformats.org/spreadsheetml/2006/main">
  <authors>
    <author>YEC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Máximo posible a calcular por mes es de $1000, por lo que dependiendo del tipo de calculo los maximos son los siguientes:
</t>
        </r>
        <r>
          <rPr>
            <b/>
            <sz val="9"/>
            <color indexed="81"/>
            <rFont val="Tahoma"/>
            <family val="2"/>
          </rPr>
          <t xml:space="preserve">a)Mensual </t>
        </r>
        <r>
          <rPr>
            <sz val="9"/>
            <color indexed="81"/>
            <rFont val="Tahoma"/>
            <family val="2"/>
          </rPr>
          <t xml:space="preserve">=$30.00
</t>
        </r>
        <r>
          <rPr>
            <b/>
            <sz val="9"/>
            <color indexed="81"/>
            <rFont val="Tahoma"/>
            <family val="2"/>
          </rPr>
          <t>b)Semestral</t>
        </r>
        <r>
          <rPr>
            <sz val="9"/>
            <color indexed="81"/>
            <rFont val="Tahoma"/>
            <family val="2"/>
          </rPr>
          <t xml:space="preserve">=$180.00
</t>
        </r>
        <r>
          <rPr>
            <b/>
            <sz val="9"/>
            <color indexed="81"/>
            <rFont val="Tahoma"/>
            <family val="2"/>
          </rPr>
          <t xml:space="preserve">c)Anual </t>
        </r>
        <r>
          <rPr>
            <sz val="9"/>
            <color indexed="81"/>
            <rFont val="Tahoma"/>
            <family val="2"/>
          </rPr>
          <t>= $360.00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para otras pensiones simplemente cambia el porcentaje en la formula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 calculada, es decir lo que tocaria pagar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los doce meses del año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sharedStrings.xml><?xml version="1.0" encoding="utf-8"?>
<sst xmlns="http://schemas.openxmlformats.org/spreadsheetml/2006/main" count="92" uniqueCount="44">
  <si>
    <t xml:space="preserve">Calulador de Renta </t>
  </si>
  <si>
    <t xml:space="preserve">Sueldo </t>
  </si>
  <si>
    <t xml:space="preserve">Tipo </t>
  </si>
  <si>
    <t xml:space="preserve">Tipo                </t>
  </si>
  <si>
    <t xml:space="preserve">Base      </t>
  </si>
  <si>
    <t xml:space="preserve">Porc      </t>
  </si>
  <si>
    <t xml:space="preserve">Sobre     </t>
  </si>
  <si>
    <t>MENSUAL</t>
  </si>
  <si>
    <t>Limite Inferior</t>
  </si>
  <si>
    <t>Limite Superior</t>
  </si>
  <si>
    <t>Isss(3%)</t>
  </si>
  <si>
    <t>Afp(6.25%)</t>
  </si>
  <si>
    <t>SEMESTRAL</t>
  </si>
  <si>
    <t>ANUAL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</si>
  <si>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</si>
  <si>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</si>
  <si>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</si>
  <si>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</si>
  <si>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</si>
  <si>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</si>
  <si>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</si>
  <si>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</si>
  <si>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</si>
  <si>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</si>
  <si>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</si>
  <si>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</si>
  <si>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Isss </t>
  </si>
  <si>
    <t xml:space="preserve">Afp </t>
  </si>
  <si>
    <t xml:space="preserve">Renta 
Gravada </t>
  </si>
  <si>
    <t>TOTAL</t>
  </si>
  <si>
    <t>Nota: si detectas algún error en la plantilla o tienes dudas sobre su cálculo te estaré muy agradecido de hacermelo saber al siguiente correo: ventas@tiservicios.net</t>
  </si>
  <si>
    <t>www.tiservicios.net</t>
  </si>
  <si>
    <t>www.facebook.com/contaportable</t>
  </si>
  <si>
    <t>En adelante</t>
  </si>
  <si>
    <t>En Adelante</t>
  </si>
  <si>
    <r>
      <t xml:space="preserve">Tabla de Retenciones, Mensual, Quincenal, Semanal
</t>
    </r>
    <r>
      <rPr>
        <sz val="12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</si>
  <si>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Tabla De Sueldos </t>
  </si>
  <si>
    <t>Sueldo Recibido</t>
  </si>
  <si>
    <t>Renta
Mensual</t>
  </si>
  <si>
    <t>Recalculo Anual de Renta</t>
  </si>
  <si>
    <t xml:space="preserve">Para mas herramientas visitanos en: </t>
  </si>
  <si>
    <t>Renta Retenida a lo largo del año</t>
  </si>
  <si>
    <t>Ingresos Gravados</t>
  </si>
  <si>
    <t>Renta Computada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</si>
</sst>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6" fillId="8" borderId="0" xfId="0" applyFont="1" applyFill="1"/>
    <xf numFmtId="44" fontId="13" fillId="8" borderId="0" xfId="1" applyFont="1" applyFill="1" applyAlignment="1">
      <alignment horizontal="center"/>
    </xf>
    <xf numFmtId="0" fontId="0" fillId="8" borderId="0" xfId="0" applyFill="1"/>
    <xf numFmtId="44" fontId="0" fillId="8" borderId="0" xfId="0" applyNumberFormat="1" applyFill="1"/>
    <xf numFmtId="0" fontId="12" fillId="8" borderId="0" xfId="0" applyFont="1" applyFill="1"/>
    <xf numFmtId="0" fontId="14" fillId="7" borderId="10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wrapText="1"/>
    </xf>
    <xf numFmtId="0" fontId="14" fillId="7" borderId="10" xfId="0" applyFont="1" applyFill="1" applyBorder="1"/>
    <xf numFmtId="44" fontId="14" fillId="7" borderId="19" xfId="0" applyNumberFormat="1" applyFont="1" applyFill="1" applyBorder="1"/>
    <xf numFmtId="44" fontId="14" fillId="7" borderId="11" xfId="0" applyNumberFormat="1" applyFont="1" applyFill="1" applyBorder="1"/>
    <xf numFmtId="0" fontId="12" fillId="7" borderId="20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4" fillId="7" borderId="11" xfId="0" applyFont="1" applyFill="1" applyBorder="1" applyAlignment="1">
      <alignment horizontal="center" wrapText="1"/>
    </xf>
    <xf numFmtId="44" fontId="12" fillId="8" borderId="2" xfId="1" applyFont="1" applyFill="1" applyBorder="1"/>
    <xf numFmtId="44" fontId="13" fillId="0" borderId="0" xfId="1" applyFont="1" applyFill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44" fontId="24" fillId="8" borderId="0" xfId="4" applyNumberFormat="1" applyFont="1" applyFill="1"/>
    <xf numFmtId="44" fontId="21" fillId="8" borderId="24" xfId="3" applyNumberFormat="1" applyFont="1" applyFill="1" applyBorder="1"/>
    <xf numFmtId="44" fontId="20" fillId="8" borderId="24" xfId="3" applyNumberFormat="1" applyFont="1" applyFill="1" applyBorder="1"/>
    <xf numFmtId="44" fontId="21" fillId="8" borderId="25" xfId="3" applyNumberFormat="1" applyFont="1" applyFill="1" applyBorder="1"/>
    <xf numFmtId="44" fontId="26" fillId="9" borderId="28" xfId="3" applyNumberFormat="1" applyFont="1" applyFill="1" applyBorder="1"/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5" fillId="3" borderId="12" xfId="4" applyFont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7" fillId="8" borderId="16" xfId="3" applyFont="1" applyFill="1" applyBorder="1" applyAlignment="1">
      <alignment horizontal="center"/>
    </xf>
    <xf numFmtId="0" fontId="7" fillId="8" borderId="0" xfId="3" applyFont="1" applyFill="1" applyBorder="1" applyAlignment="1">
      <alignment horizontal="center"/>
    </xf>
    <xf numFmtId="0" fontId="7" fillId="8" borderId="23" xfId="3" applyFont="1" applyFill="1" applyBorder="1" applyAlignment="1">
      <alignment horizontal="center"/>
    </xf>
    <xf numFmtId="0" fontId="25" fillId="9" borderId="10" xfId="3" applyFont="1" applyFill="1" applyBorder="1" applyAlignment="1">
      <alignment horizontal="center"/>
    </xf>
    <xf numFmtId="0" fontId="25" fillId="9" borderId="19" xfId="3" applyFont="1" applyFill="1" applyBorder="1" applyAlignment="1">
      <alignment horizontal="center"/>
    </xf>
    <xf numFmtId="0" fontId="25" fillId="9" borderId="27" xfId="3" applyFont="1" applyFill="1" applyBorder="1" applyAlignment="1">
      <alignment horizontal="center"/>
    </xf>
    <xf numFmtId="0" fontId="10" fillId="8" borderId="0" xfId="4" applyFont="1" applyFill="1" applyBorder="1" applyAlignment="1">
      <alignment horizontal="center"/>
    </xf>
    <xf numFmtId="0" fontId="19" fillId="8" borderId="0" xfId="0" applyFont="1" applyFill="1" applyAlignment="1">
      <alignment horizontal="center" wrapText="1"/>
    </xf>
    <xf numFmtId="0" fontId="18" fillId="8" borderId="0" xfId="5" applyFont="1" applyFill="1" applyAlignment="1" applyProtection="1">
      <alignment horizontal="center"/>
    </xf>
    <xf numFmtId="0" fontId="6" fillId="8" borderId="0" xfId="0" applyFont="1" applyFill="1" applyAlignment="1">
      <alignment horizontal="center" wrapText="1"/>
    </xf>
    <xf numFmtId="0" fontId="7" fillId="8" borderId="9" xfId="3" applyFont="1" applyFill="1" applyBorder="1" applyAlignment="1">
      <alignment horizontal="center"/>
    </xf>
    <xf numFmtId="44" fontId="15" fillId="8" borderId="16" xfId="3" applyNumberFormat="1" applyFont="1" applyFill="1" applyBorder="1" applyAlignment="1">
      <alignment horizontal="center"/>
    </xf>
    <xf numFmtId="44" fontId="15" fillId="8" borderId="0" xfId="3" applyNumberFormat="1" applyFont="1" applyFill="1" applyBorder="1" applyAlignment="1">
      <alignment horizontal="center"/>
    </xf>
    <xf numFmtId="44" fontId="15" fillId="8" borderId="23" xfId="3" applyNumberFormat="1" applyFont="1" applyFill="1" applyBorder="1" applyAlignment="1">
      <alignment horizontal="center"/>
    </xf>
    <xf numFmtId="0" fontId="17" fillId="8" borderId="0" xfId="5" applyFont="1" applyFill="1" applyAlignment="1" applyProtection="1">
      <alignment horizontal="center"/>
    </xf>
    <xf numFmtId="0" fontId="7" fillId="8" borderId="14" xfId="3" applyFont="1" applyFill="1" applyBorder="1" applyAlignment="1">
      <alignment horizontal="center"/>
    </xf>
    <xf numFmtId="0" fontId="7" fillId="8" borderId="13" xfId="3" applyFont="1" applyFill="1" applyBorder="1" applyAlignment="1">
      <alignment horizontal="center"/>
    </xf>
    <xf numFmtId="0" fontId="7" fillId="8" borderId="15" xfId="3" applyFont="1" applyFill="1" applyBorder="1" applyAlignment="1">
      <alignment horizontal="center"/>
    </xf>
    <xf numFmtId="0" fontId="0" fillId="8" borderId="0" xfId="0" applyFill="1" applyBorder="1"/>
    <xf numFmtId="0" fontId="5" fillId="8" borderId="0" xfId="4" applyFont="1" applyFill="1" applyBorder="1" applyAlignment="1">
      <alignment horizontal="center"/>
    </xf>
    <xf numFmtId="0" fontId="12" fillId="8" borderId="0" xfId="0" applyFont="1" applyFill="1" applyBorder="1"/>
    <xf numFmtId="0" fontId="14" fillId="8" borderId="0" xfId="0" applyFont="1" applyFill="1" applyBorder="1" applyAlignment="1">
      <alignment horizontal="center" wrapText="1"/>
    </xf>
    <xf numFmtId="44" fontId="13" fillId="8" borderId="0" xfId="1" applyFont="1" applyFill="1" applyBorder="1" applyAlignment="1" applyProtection="1">
      <alignment horizontal="center"/>
      <protection locked="0"/>
    </xf>
    <xf numFmtId="44" fontId="13" fillId="8" borderId="0" xfId="1" applyFont="1" applyFill="1" applyBorder="1" applyAlignment="1">
      <alignment horizontal="center"/>
    </xf>
    <xf numFmtId="0" fontId="14" fillId="8" borderId="0" xfId="0" applyFont="1" applyFill="1" applyBorder="1"/>
    <xf numFmtId="44" fontId="14" fillId="8" borderId="0" xfId="0" applyNumberFormat="1" applyFont="1" applyFill="1" applyBorder="1"/>
    <xf numFmtId="44" fontId="21" fillId="10" borderId="26" xfId="3" applyNumberFormat="1" applyFont="1" applyFill="1" applyBorder="1"/>
    <xf numFmtId="44" fontId="12" fillId="10" borderId="2" xfId="1" applyFont="1" applyFill="1" applyBorder="1"/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ual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I5:N17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 dataCellStyle="Porcentual"/>
    <tableColumn id="6" name="Sobre     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I5:N17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 dataCellStyle="Porcentual"/>
    <tableColumn id="6" name="Sobre     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tiservicios.net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tiservicios.net/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B11" sqref="B11"/>
    </sheetView>
  </sheetViews>
  <sheetFormatPr baseColWidth="10" defaultRowHeight="23.2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ht="24" thickBo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>
      <c r="B2" s="42" t="s">
        <v>36</v>
      </c>
      <c r="C2" s="42"/>
      <c r="D2" s="42"/>
      <c r="E2" s="42"/>
      <c r="F2" s="42"/>
      <c r="G2" s="42"/>
      <c r="I2" s="33" t="s">
        <v>35</v>
      </c>
      <c r="J2" s="34"/>
      <c r="K2" s="34"/>
      <c r="L2" s="34"/>
      <c r="M2" s="34"/>
      <c r="N2" s="35"/>
    </row>
    <row r="3" spans="1:14" ht="37.5" customHeight="1">
      <c r="A3" s="14"/>
      <c r="B3" s="15" t="s">
        <v>1</v>
      </c>
      <c r="C3" s="16" t="s">
        <v>26</v>
      </c>
      <c r="D3" s="16" t="s">
        <v>27</v>
      </c>
      <c r="E3" s="17" t="s">
        <v>28</v>
      </c>
      <c r="F3" s="17" t="s">
        <v>38</v>
      </c>
      <c r="G3" s="24" t="s">
        <v>37</v>
      </c>
      <c r="I3" s="36"/>
      <c r="J3" s="37"/>
      <c r="K3" s="37"/>
      <c r="L3" s="37"/>
      <c r="M3" s="37"/>
      <c r="N3" s="38"/>
    </row>
    <row r="4" spans="1:14" ht="19.5" customHeight="1" thickBot="1">
      <c r="A4" s="21" t="s">
        <v>14</v>
      </c>
      <c r="B4" s="26">
        <v>550</v>
      </c>
      <c r="C4" s="11">
        <f>IF(B4&gt;=1000,1000*3%,B4*3%)</f>
        <v>16.5</v>
      </c>
      <c r="D4" s="11">
        <f t="shared" ref="D4:D14" si="0">B4*6.25%</f>
        <v>34.375</v>
      </c>
      <c r="E4" s="11">
        <f t="shared" ref="E4:E15" si="1">B4-C4-D4</f>
        <v>499.125</v>
      </c>
      <c r="F4" s="26">
        <f>IF(AND(E4&gt;=$J$6,E4&lt;=$K$6),$L$6+(E4-$N$6)*$M$64,IF(AND(E4&gt;=$J$7,E4&lt;=$K$7),$L$7+(E4-$N$7)*$M$7,IF(AND(E4&gt;=$J$8,E4&lt;=$K$8),$L$8+(E4-$N$8)*$M$8,IF(E4&gt;=$J$9,$L$9+(E4-$N$9)*$M$9,0))))</f>
        <v>20.3825</v>
      </c>
      <c r="G4" s="11">
        <f>E4-F4</f>
        <v>478.74250000000001</v>
      </c>
      <c r="I4" s="39"/>
      <c r="J4" s="40"/>
      <c r="K4" s="40"/>
      <c r="L4" s="40"/>
      <c r="M4" s="40"/>
      <c r="N4" s="41"/>
    </row>
    <row r="5" spans="1:14" ht="18.75" customHeight="1">
      <c r="A5" s="22" t="s">
        <v>15</v>
      </c>
      <c r="B5" s="26">
        <v>550</v>
      </c>
      <c r="C5" s="11">
        <f t="shared" ref="C5:C15" si="2">IF(B5&gt;=1000,1000*3%,B5*3%)</f>
        <v>16.5</v>
      </c>
      <c r="D5" s="11">
        <f t="shared" si="0"/>
        <v>34.375</v>
      </c>
      <c r="E5" s="11">
        <f t="shared" si="1"/>
        <v>499.125</v>
      </c>
      <c r="F5" s="26">
        <f t="shared" ref="F5:F15" si="3">IF(AND(E5&gt;=$J$6,E5&lt;=$K$6),$L$6+(E5-$N$6)*$M$64,IF(AND(E5&gt;=$J$7,E5&lt;=$K$7),$L$7+(E5-$N$7)*$M$7,IF(AND(E5&gt;=$J$8,E5&lt;=$K$8),$L$8+(E5-$N$8)*$M$8,IF(E5&gt;=$J$9,$L$9+(E5-$N$9)*$M$9,0))))</f>
        <v>20.3825</v>
      </c>
      <c r="G5" s="11">
        <f t="shared" ref="G5:G15" si="4">E5-F5</f>
        <v>478.74250000000001</v>
      </c>
      <c r="I5" t="s">
        <v>3</v>
      </c>
      <c r="J5" t="s">
        <v>8</v>
      </c>
      <c r="K5" t="s">
        <v>9</v>
      </c>
      <c r="L5" t="s">
        <v>4</v>
      </c>
      <c r="M5" t="s">
        <v>5</v>
      </c>
      <c r="N5" t="s">
        <v>6</v>
      </c>
    </row>
    <row r="6" spans="1:14" ht="18.75">
      <c r="A6" s="22" t="s">
        <v>16</v>
      </c>
      <c r="B6" s="26">
        <v>579</v>
      </c>
      <c r="C6" s="11">
        <f t="shared" si="2"/>
        <v>17.37</v>
      </c>
      <c r="D6" s="11">
        <f t="shared" si="0"/>
        <v>36.1875</v>
      </c>
      <c r="E6" s="11">
        <f t="shared" si="1"/>
        <v>525.4425</v>
      </c>
      <c r="F6" s="26">
        <f t="shared" si="3"/>
        <v>23.014250000000001</v>
      </c>
      <c r="G6" s="11">
        <f t="shared" si="4"/>
        <v>502.42824999999999</v>
      </c>
      <c r="I6" s="7" t="s">
        <v>7</v>
      </c>
      <c r="J6" s="8">
        <v>0</v>
      </c>
      <c r="K6" s="8">
        <v>472</v>
      </c>
      <c r="L6" s="8">
        <v>0</v>
      </c>
      <c r="M6" s="9">
        <v>0</v>
      </c>
      <c r="N6" s="8">
        <v>0</v>
      </c>
    </row>
    <row r="7" spans="1:14" ht="18.75">
      <c r="A7" s="22" t="s">
        <v>17</v>
      </c>
      <c r="B7" s="26">
        <v>580</v>
      </c>
      <c r="C7" s="11">
        <f t="shared" si="2"/>
        <v>17.399999999999999</v>
      </c>
      <c r="D7" s="11">
        <f t="shared" si="0"/>
        <v>36.25</v>
      </c>
      <c r="E7" s="11">
        <f t="shared" si="1"/>
        <v>526.35</v>
      </c>
      <c r="F7" s="26">
        <f t="shared" si="3"/>
        <v>23.105000000000004</v>
      </c>
      <c r="G7" s="11">
        <f t="shared" si="4"/>
        <v>503.245</v>
      </c>
      <c r="H7" s="13"/>
      <c r="I7" s="7" t="s">
        <v>7</v>
      </c>
      <c r="J7" s="8">
        <v>472.01</v>
      </c>
      <c r="K7" s="8">
        <v>895.24</v>
      </c>
      <c r="L7" s="8">
        <v>17.670000000000002</v>
      </c>
      <c r="M7" s="9">
        <v>0.1</v>
      </c>
      <c r="N7" s="8">
        <v>472</v>
      </c>
    </row>
    <row r="8" spans="1:14" ht="18.75">
      <c r="A8" s="22" t="s">
        <v>18</v>
      </c>
      <c r="B8" s="26">
        <v>600</v>
      </c>
      <c r="C8" s="11">
        <f t="shared" si="2"/>
        <v>18</v>
      </c>
      <c r="D8" s="11">
        <f t="shared" si="0"/>
        <v>37.5</v>
      </c>
      <c r="E8" s="11">
        <f t="shared" si="1"/>
        <v>544.5</v>
      </c>
      <c r="F8" s="26">
        <f t="shared" si="3"/>
        <v>24.92</v>
      </c>
      <c r="G8" s="11">
        <f t="shared" si="4"/>
        <v>519.58000000000004</v>
      </c>
      <c r="I8" s="7" t="s">
        <v>7</v>
      </c>
      <c r="J8" s="8">
        <v>895.25</v>
      </c>
      <c r="K8" s="8">
        <v>2038.1</v>
      </c>
      <c r="L8" s="8">
        <v>60</v>
      </c>
      <c r="M8" s="9">
        <v>0.2</v>
      </c>
      <c r="N8" s="8">
        <v>895.24</v>
      </c>
    </row>
    <row r="9" spans="1:14" ht="18.75">
      <c r="A9" s="22" t="s">
        <v>19</v>
      </c>
      <c r="B9" s="26">
        <v>350</v>
      </c>
      <c r="C9" s="11">
        <f t="shared" si="2"/>
        <v>10.5</v>
      </c>
      <c r="D9" s="11">
        <f t="shared" si="0"/>
        <v>21.875</v>
      </c>
      <c r="E9" s="11">
        <f t="shared" si="1"/>
        <v>317.625</v>
      </c>
      <c r="F9" s="26">
        <f t="shared" si="3"/>
        <v>0</v>
      </c>
      <c r="G9" s="11">
        <f t="shared" si="4"/>
        <v>317.625</v>
      </c>
      <c r="H9" s="13"/>
      <c r="I9" s="7" t="s">
        <v>7</v>
      </c>
      <c r="J9" s="8">
        <v>2038.11</v>
      </c>
      <c r="K9" s="8" t="s">
        <v>33</v>
      </c>
      <c r="L9" s="8">
        <v>288.57</v>
      </c>
      <c r="M9" s="9">
        <v>0.3</v>
      </c>
      <c r="N9" s="8">
        <v>2038.1</v>
      </c>
    </row>
    <row r="10" spans="1:14" ht="18.75">
      <c r="A10" s="22" t="s">
        <v>20</v>
      </c>
      <c r="B10" s="26">
        <v>400</v>
      </c>
      <c r="C10" s="11">
        <f t="shared" si="2"/>
        <v>12</v>
      </c>
      <c r="D10" s="11">
        <f t="shared" si="0"/>
        <v>25</v>
      </c>
      <c r="E10" s="11">
        <f t="shared" si="1"/>
        <v>363</v>
      </c>
      <c r="F10" s="26">
        <f t="shared" si="3"/>
        <v>0</v>
      </c>
      <c r="G10" s="11">
        <f t="shared" si="4"/>
        <v>363</v>
      </c>
      <c r="I10" s="1" t="s">
        <v>12</v>
      </c>
      <c r="J10" s="2">
        <v>0.01</v>
      </c>
      <c r="K10" s="2">
        <v>2832</v>
      </c>
      <c r="L10" s="2">
        <v>0</v>
      </c>
      <c r="M10" s="3">
        <v>0</v>
      </c>
      <c r="N10" s="2">
        <v>0</v>
      </c>
    </row>
    <row r="11" spans="1:14" ht="18.75">
      <c r="A11" s="22" t="s">
        <v>21</v>
      </c>
      <c r="B11" s="26">
        <v>457</v>
      </c>
      <c r="C11" s="11">
        <f t="shared" si="2"/>
        <v>13.709999999999999</v>
      </c>
      <c r="D11" s="11">
        <f t="shared" si="0"/>
        <v>28.5625</v>
      </c>
      <c r="E11" s="11">
        <f t="shared" si="1"/>
        <v>414.72750000000002</v>
      </c>
      <c r="F11" s="26">
        <f t="shared" si="3"/>
        <v>0</v>
      </c>
      <c r="G11" s="11">
        <f t="shared" si="4"/>
        <v>414.72750000000002</v>
      </c>
      <c r="H11" s="13"/>
      <c r="I11" s="1" t="s">
        <v>12</v>
      </c>
      <c r="J11" s="2">
        <v>2832.01</v>
      </c>
      <c r="K11" s="2">
        <v>5371.44</v>
      </c>
      <c r="L11" s="2">
        <v>106.2</v>
      </c>
      <c r="M11" s="3">
        <v>0.1</v>
      </c>
      <c r="N11" s="2">
        <v>2832</v>
      </c>
    </row>
    <row r="12" spans="1:14" ht="18.75">
      <c r="A12" s="22" t="s">
        <v>22</v>
      </c>
      <c r="B12" s="26">
        <v>345</v>
      </c>
      <c r="C12" s="11">
        <f t="shared" si="2"/>
        <v>10.35</v>
      </c>
      <c r="D12" s="11">
        <f t="shared" si="0"/>
        <v>21.5625</v>
      </c>
      <c r="E12" s="11">
        <f t="shared" si="1"/>
        <v>313.08749999999998</v>
      </c>
      <c r="F12" s="26">
        <f t="shared" si="3"/>
        <v>0</v>
      </c>
      <c r="G12" s="11">
        <f t="shared" si="4"/>
        <v>313.08749999999998</v>
      </c>
      <c r="H12" s="13"/>
      <c r="I12" s="1" t="s">
        <v>12</v>
      </c>
      <c r="J12" s="2">
        <v>5371.45</v>
      </c>
      <c r="K12" s="2">
        <v>12228.6</v>
      </c>
      <c r="L12" s="2">
        <v>360</v>
      </c>
      <c r="M12" s="3">
        <v>0.2</v>
      </c>
      <c r="N12" s="2">
        <v>5371.44</v>
      </c>
    </row>
    <row r="13" spans="1:14" ht="18.75">
      <c r="A13" s="22" t="s">
        <v>23</v>
      </c>
      <c r="B13" s="26">
        <v>556</v>
      </c>
      <c r="C13" s="11">
        <f t="shared" si="2"/>
        <v>16.68</v>
      </c>
      <c r="D13" s="11">
        <f t="shared" si="0"/>
        <v>34.75</v>
      </c>
      <c r="E13" s="11">
        <f t="shared" si="1"/>
        <v>504.57000000000005</v>
      </c>
      <c r="F13" s="26">
        <f t="shared" si="3"/>
        <v>20.927000000000007</v>
      </c>
      <c r="G13" s="11">
        <f t="shared" si="4"/>
        <v>483.64300000000003</v>
      </c>
      <c r="H13" s="13"/>
      <c r="I13" s="1" t="s">
        <v>12</v>
      </c>
      <c r="J13" s="2">
        <v>12228.61</v>
      </c>
      <c r="K13" s="2" t="s">
        <v>34</v>
      </c>
      <c r="L13" s="2">
        <v>1731.42</v>
      </c>
      <c r="M13" s="3">
        <v>0.3</v>
      </c>
      <c r="N13" s="2">
        <v>12228.6</v>
      </c>
    </row>
    <row r="14" spans="1:14" ht="18.75">
      <c r="A14" s="22" t="s">
        <v>24</v>
      </c>
      <c r="B14" s="26">
        <v>650</v>
      </c>
      <c r="C14" s="11">
        <f t="shared" si="2"/>
        <v>19.5</v>
      </c>
      <c r="D14" s="11">
        <f t="shared" si="0"/>
        <v>40.625</v>
      </c>
      <c r="E14" s="11">
        <f t="shared" si="1"/>
        <v>589.875</v>
      </c>
      <c r="F14" s="26">
        <f t="shared" si="3"/>
        <v>29.457500000000003</v>
      </c>
      <c r="G14" s="11">
        <f t="shared" si="4"/>
        <v>560.41750000000002</v>
      </c>
      <c r="H14" s="13"/>
      <c r="I14" s="4" t="s">
        <v>13</v>
      </c>
      <c r="J14" s="5">
        <v>0.01</v>
      </c>
      <c r="K14" s="5">
        <v>5664</v>
      </c>
      <c r="L14" s="5">
        <v>0</v>
      </c>
      <c r="M14" s="6">
        <v>0</v>
      </c>
      <c r="N14" s="5">
        <v>0</v>
      </c>
    </row>
    <row r="15" spans="1:14" ht="18.75">
      <c r="A15" s="23" t="s">
        <v>25</v>
      </c>
      <c r="B15" s="26">
        <v>650</v>
      </c>
      <c r="C15" s="11">
        <f t="shared" si="2"/>
        <v>19.5</v>
      </c>
      <c r="D15" s="11">
        <f t="shared" ref="D15" si="5">B15*6.25%</f>
        <v>40.625</v>
      </c>
      <c r="E15" s="11">
        <f t="shared" si="1"/>
        <v>589.875</v>
      </c>
      <c r="F15" s="26">
        <f t="shared" si="3"/>
        <v>29.457500000000003</v>
      </c>
      <c r="G15" s="11">
        <f t="shared" si="4"/>
        <v>560.41750000000002</v>
      </c>
      <c r="H15" s="13"/>
      <c r="I15" s="4" t="s">
        <v>13</v>
      </c>
      <c r="J15" s="5">
        <v>5664.01</v>
      </c>
      <c r="K15" s="5">
        <v>10742.86</v>
      </c>
      <c r="L15" s="5">
        <v>212.12</v>
      </c>
      <c r="M15" s="6">
        <v>0.1</v>
      </c>
      <c r="N15" s="5">
        <v>5664</v>
      </c>
    </row>
    <row r="16" spans="1:14" ht="18.75">
      <c r="A16" s="18" t="s">
        <v>29</v>
      </c>
      <c r="B16" s="19">
        <f>SUM(B4:B15)</f>
        <v>6267</v>
      </c>
      <c r="C16" s="19">
        <f>SUM(C4:C15)</f>
        <v>188.01000000000002</v>
      </c>
      <c r="D16" s="19">
        <f t="shared" ref="D16:F16" si="6">SUM(D4:D15)</f>
        <v>391.6875</v>
      </c>
      <c r="E16" s="19">
        <f t="shared" si="6"/>
        <v>5687.3024999999998</v>
      </c>
      <c r="F16" s="19">
        <f t="shared" si="6"/>
        <v>191.64625000000004</v>
      </c>
      <c r="G16" s="20"/>
      <c r="H16" s="13"/>
      <c r="I16" s="4" t="s">
        <v>13</v>
      </c>
      <c r="J16" s="5">
        <v>10742.87</v>
      </c>
      <c r="K16" s="5">
        <v>24457.14</v>
      </c>
      <c r="L16" s="5">
        <v>720</v>
      </c>
      <c r="M16" s="6">
        <v>0.2</v>
      </c>
      <c r="N16" s="5">
        <v>10742.86</v>
      </c>
    </row>
    <row r="17" spans="2:14">
      <c r="I17" s="4" t="s">
        <v>13</v>
      </c>
      <c r="J17" s="5">
        <v>24457.15</v>
      </c>
      <c r="K17" s="5" t="s">
        <v>33</v>
      </c>
      <c r="L17" s="5">
        <v>3462.86</v>
      </c>
      <c r="M17" s="6">
        <v>0.3</v>
      </c>
      <c r="N17" s="5">
        <v>24457.14</v>
      </c>
    </row>
    <row r="18" spans="2:14">
      <c r="B18" s="42" t="s">
        <v>0</v>
      </c>
      <c r="C18" s="42"/>
      <c r="D18" s="42"/>
      <c r="E18" s="42"/>
    </row>
    <row r="19" spans="2:14" ht="23.25" customHeight="1">
      <c r="B19" s="59" t="s">
        <v>1</v>
      </c>
      <c r="C19" s="60"/>
      <c r="D19" s="61"/>
      <c r="E19" s="25">
        <f>B16</f>
        <v>6267</v>
      </c>
    </row>
    <row r="20" spans="2:14" ht="21">
      <c r="B20" s="44" t="s">
        <v>2</v>
      </c>
      <c r="C20" s="45"/>
      <c r="D20" s="54"/>
      <c r="E20" s="27" t="s">
        <v>13</v>
      </c>
    </row>
    <row r="21" spans="2:14" ht="23.25" customHeight="1">
      <c r="B21" s="44" t="s">
        <v>10</v>
      </c>
      <c r="C21" s="45"/>
      <c r="D21" s="46"/>
      <c r="E21" s="29">
        <f>C16</f>
        <v>188.01000000000002</v>
      </c>
      <c r="G21" s="51" t="s">
        <v>30</v>
      </c>
      <c r="H21" s="51"/>
      <c r="I21" s="51"/>
    </row>
    <row r="22" spans="2:14" ht="21">
      <c r="B22" s="44" t="s">
        <v>11</v>
      </c>
      <c r="C22" s="45"/>
      <c r="D22" s="46"/>
      <c r="E22" s="29">
        <f>D16</f>
        <v>391.6875</v>
      </c>
      <c r="G22" s="51"/>
      <c r="H22" s="51"/>
      <c r="I22" s="51"/>
    </row>
    <row r="23" spans="2:14" ht="21">
      <c r="B23" s="55" t="s">
        <v>42</v>
      </c>
      <c r="C23" s="56"/>
      <c r="D23" s="57"/>
      <c r="E23" s="30">
        <f>E19-E21-E22</f>
        <v>5687.3024999999998</v>
      </c>
      <c r="G23" s="51"/>
      <c r="H23" s="51"/>
      <c r="I23" s="51"/>
    </row>
    <row r="24" spans="2:14" ht="21" customHeight="1">
      <c r="B24" s="44" t="s">
        <v>43</v>
      </c>
      <c r="C24" s="45"/>
      <c r="D24" s="46"/>
      <c r="E24" s="31">
        <f>IF($E$20="MENSUAL",IF(AND($E$23&gt;=$J$6,$E$23&lt;=$K$6),$L$6+($E$23-$N$6)*$M$64,IF(AND($E$23&gt;=$J$7,$E$23&lt;=$K$7),$L$7+($E$23-$N$7)*$M$7,IF(AND($E$23&gt;=$J$8,$E$23&lt;=$K$8),$L$8+($E$23-$N$8)*$M$8,IF($E$23&gt;=$J$9,$L$9+($E$23-$N$9)*$M$9,0)))),IF($E$20="SEMESTRAL",IF(AND($E$23&gt;=$J$10,$E$23&lt;=$K$10),0,IF(AND($E$23&gt;=$J$11,$E$23&lt;=$K$11),$L$11+($E$23-$N$11)*$M$11,IF(AND($E$23&gt;=$J$12,$E$23&lt;=$K$12),$L$12+($E$23-$N$12)*$M$12,IF($E$23&gt;=$J$13,$L$13+($E$23-$N$13)*$M$13,0)))),IF($E$20="ANUAL",IF(AND($E$23&gt;=$J$14,$E$23&lt;=$K$14),0,IF(AND($E$23&gt;=$J$15,$E$23&lt;=$K$15),$L$15+($E$23-$N$15)*$M$15,IF(AND($E$23&gt;=$J$16,$E$23&lt;=$K$16),$L$16+($E$23-$N$16)*$M$16,IF($E$23&gt;=$J$17,$L$17+($E$23-$N$17)*$M$17,0)))),0)))</f>
        <v>214.45024999999998</v>
      </c>
      <c r="G24" s="53" t="s">
        <v>40</v>
      </c>
      <c r="H24" s="53"/>
      <c r="I24" s="53"/>
    </row>
    <row r="25" spans="2:14" ht="21">
      <c r="B25" s="44" t="s">
        <v>41</v>
      </c>
      <c r="C25" s="45"/>
      <c r="D25" s="46"/>
      <c r="E25" s="70">
        <f>F16</f>
        <v>191.64625000000004</v>
      </c>
      <c r="G25" s="53"/>
      <c r="H25" s="53"/>
      <c r="I25" s="53"/>
    </row>
    <row r="26" spans="2:14" ht="26.25">
      <c r="B26" s="47" t="str">
        <f>IF(E26&lt;0,"Renta a Devolver",IF(E26&gt;0,"Renta a Incluir en planilla Dic 2016","q "))</f>
        <v>Renta a Incluir en planilla Dic 2016</v>
      </c>
      <c r="C26" s="48"/>
      <c r="D26" s="49"/>
      <c r="E26" s="32">
        <f>E24-E25</f>
        <v>22.803999999999945</v>
      </c>
      <c r="G26" s="58" t="s">
        <v>31</v>
      </c>
      <c r="H26" s="58"/>
      <c r="I26" s="58"/>
    </row>
    <row r="27" spans="2:14" ht="23.25" customHeight="1">
      <c r="B27" s="50"/>
      <c r="C27" s="50"/>
      <c r="D27" s="50"/>
      <c r="E27" s="28"/>
      <c r="G27" s="52" t="s">
        <v>32</v>
      </c>
      <c r="H27" s="52"/>
      <c r="I27" s="52"/>
    </row>
    <row r="29" spans="2:14" ht="15" customHeight="1"/>
    <row r="31" spans="2:14" ht="23.25" customHeight="1"/>
  </sheetData>
  <mergeCells count="17">
    <mergeCell ref="B27:D27"/>
    <mergeCell ref="B18:E18"/>
    <mergeCell ref="G21:I23"/>
    <mergeCell ref="G27:I27"/>
    <mergeCell ref="G24:I25"/>
    <mergeCell ref="B20:D20"/>
    <mergeCell ref="B21:D21"/>
    <mergeCell ref="B22:D22"/>
    <mergeCell ref="B23:D23"/>
    <mergeCell ref="B24:D24"/>
    <mergeCell ref="G26:I26"/>
    <mergeCell ref="B19:D19"/>
    <mergeCell ref="I2:N4"/>
    <mergeCell ref="B2:G2"/>
    <mergeCell ref="A1:L1"/>
    <mergeCell ref="B25:D25"/>
    <mergeCell ref="B26:D26"/>
  </mergeCells>
  <hyperlinks>
    <hyperlink ref="G26" r:id="rId1"/>
    <hyperlink ref="G27" r:id="rId2"/>
  </hyperlinks>
  <pageMargins left="0.7" right="0.7" top="0.75" bottom="0.75" header="0.3" footer="0.3"/>
  <pageSetup paperSize="9" orientation="portrait" horizontalDpi="0" verticalDpi="0"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E10" sqref="E10"/>
    </sheetView>
  </sheetViews>
  <sheetFormatPr baseColWidth="10" defaultRowHeight="23.2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ht="24" thickBo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>
      <c r="A2" s="62"/>
      <c r="B2" s="63"/>
      <c r="C2" s="63"/>
      <c r="D2" s="63"/>
      <c r="E2" s="63"/>
      <c r="F2" s="63"/>
      <c r="G2" s="63"/>
      <c r="I2" s="33" t="s">
        <v>35</v>
      </c>
      <c r="J2" s="34"/>
      <c r="K2" s="34"/>
      <c r="L2" s="34"/>
      <c r="M2" s="34"/>
      <c r="N2" s="35"/>
    </row>
    <row r="3" spans="1:14" ht="37.5" customHeight="1">
      <c r="A3" s="64"/>
      <c r="B3" s="42" t="s">
        <v>0</v>
      </c>
      <c r="C3" s="42"/>
      <c r="D3" s="42"/>
      <c r="E3" s="42"/>
      <c r="F3" s="65"/>
      <c r="G3" s="65"/>
      <c r="I3" s="36"/>
      <c r="J3" s="37"/>
      <c r="K3" s="37"/>
      <c r="L3" s="37"/>
      <c r="M3" s="37"/>
      <c r="N3" s="38"/>
    </row>
    <row r="4" spans="1:14" ht="19.5" customHeight="1" thickBot="1">
      <c r="A4" s="64"/>
      <c r="B4" s="59" t="s">
        <v>1</v>
      </c>
      <c r="C4" s="60"/>
      <c r="D4" s="61"/>
      <c r="E4" s="71">
        <v>10000</v>
      </c>
      <c r="F4" s="66"/>
      <c r="G4" s="67"/>
      <c r="I4" s="39"/>
      <c r="J4" s="40"/>
      <c r="K4" s="40"/>
      <c r="L4" s="40"/>
      <c r="M4" s="40"/>
      <c r="N4" s="41"/>
    </row>
    <row r="5" spans="1:14" ht="18.75" customHeight="1">
      <c r="A5" s="64"/>
      <c r="B5" s="44" t="s">
        <v>2</v>
      </c>
      <c r="C5" s="45"/>
      <c r="D5" s="54"/>
      <c r="E5" s="27" t="s">
        <v>13</v>
      </c>
      <c r="F5" s="66"/>
      <c r="G5" s="67"/>
      <c r="I5" t="s">
        <v>3</v>
      </c>
      <c r="J5" t="s">
        <v>8</v>
      </c>
      <c r="K5" t="s">
        <v>9</v>
      </c>
      <c r="L5" t="s">
        <v>4</v>
      </c>
      <c r="M5" t="s">
        <v>5</v>
      </c>
      <c r="N5" t="s">
        <v>6</v>
      </c>
    </row>
    <row r="6" spans="1:14" ht="21">
      <c r="A6" s="64"/>
      <c r="B6" s="44" t="s">
        <v>10</v>
      </c>
      <c r="C6" s="45"/>
      <c r="D6" s="46"/>
      <c r="E6" s="29">
        <f>IF(E5="MENSUAL",IF(E4&gt;1000,30,E4*3%),IF(E5="SEMESTRAL",IF(E4&gt;6000,180,E4*3%),IF(E5="ANUAL",IF(E4&gt;12000,360,E4*3%),0)))</f>
        <v>300</v>
      </c>
      <c r="F6" s="66"/>
      <c r="G6" s="67"/>
      <c r="I6" s="7" t="s">
        <v>7</v>
      </c>
      <c r="J6" s="8">
        <v>0</v>
      </c>
      <c r="K6" s="8">
        <v>472</v>
      </c>
      <c r="L6" s="8">
        <v>0</v>
      </c>
      <c r="M6" s="9">
        <v>0</v>
      </c>
      <c r="N6" s="8">
        <v>0</v>
      </c>
    </row>
    <row r="7" spans="1:14" ht="21">
      <c r="A7" s="64"/>
      <c r="B7" s="44" t="s">
        <v>11</v>
      </c>
      <c r="C7" s="45"/>
      <c r="D7" s="46"/>
      <c r="E7" s="29">
        <f>E4*6.25%</f>
        <v>625</v>
      </c>
      <c r="F7" s="66"/>
      <c r="G7" s="67"/>
      <c r="H7" s="13"/>
      <c r="I7" s="7" t="s">
        <v>7</v>
      </c>
      <c r="J7" s="8">
        <v>472.01</v>
      </c>
      <c r="K7" s="8">
        <v>895.24</v>
      </c>
      <c r="L7" s="8">
        <v>17.670000000000002</v>
      </c>
      <c r="M7" s="9">
        <v>0.1</v>
      </c>
      <c r="N7" s="8">
        <v>472</v>
      </c>
    </row>
    <row r="8" spans="1:14" ht="21">
      <c r="A8" s="64"/>
      <c r="B8" s="55" t="s">
        <v>42</v>
      </c>
      <c r="C8" s="56"/>
      <c r="D8" s="57"/>
      <c r="E8" s="30">
        <f>E4-E6-E7</f>
        <v>9075</v>
      </c>
      <c r="F8" s="66"/>
      <c r="G8" s="67"/>
      <c r="I8" s="7" t="s">
        <v>7</v>
      </c>
      <c r="J8" s="8">
        <v>895.25</v>
      </c>
      <c r="K8" s="8">
        <v>2038.1</v>
      </c>
      <c r="L8" s="8">
        <v>60</v>
      </c>
      <c r="M8" s="9">
        <v>0.2</v>
      </c>
      <c r="N8" s="8">
        <v>895.24</v>
      </c>
    </row>
    <row r="9" spans="1:14" ht="21">
      <c r="A9" s="64"/>
      <c r="B9" s="44" t="s">
        <v>43</v>
      </c>
      <c r="C9" s="45"/>
      <c r="D9" s="46"/>
      <c r="E9" s="31">
        <f>IF($E$5="MENSUAL",IF(AND($E$8&gt;=$J$6,$E$8&lt;=$K$6),$L$6+($E$8-$N$6)*$M$64,IF(AND($E$8&gt;=$J$7,$E$8&lt;=$K$7),$L$7+($E$8-$N$7)*$M$7,IF(AND($E$8&gt;=$J$8,$E$8&lt;=$K$8),$L$8+($E$8-$N$8)*$M$8,IF($E$8&gt;=$J$9,$L$9+($E$8-$N$9)*$M$9,0)))),IF($E$5="SEMESTRAL",IF(AND($E$8&gt;=$J$10,$E$8&lt;=$K$10),0,IF(AND($E$8&gt;=$J$11,$E$8&lt;=$K$11),$L$11+($E$8-$N$11)*$M$11,IF(AND($E$8&gt;=$J$12,$E$8&lt;=$K$12),$L$12+($E$8-$N$12)*$M$12,IF($E$8&gt;=$J$13,$L$13+($E$8-$N$13)*$M$13,0)))),IF($E$5="ANUAL",IF(AND($E$8&gt;=$J$14,$E$8&lt;=$K$14),0,IF(AND($E$8&gt;=$J$15,$E$8&lt;=$K$15),$L$15+($E$8-$N$15)*$M$15,IF(AND($E$8&gt;=$J$16,$E$8&lt;=$K$16),$L$16+($E$8-$N$16)*$M$16,IF($E$8&gt;=$J$17,$L$17+($E$8-$N$17)*$M$17,0)))),0)))</f>
        <v>553.22</v>
      </c>
      <c r="F9" s="66"/>
      <c r="G9" s="67"/>
      <c r="H9" s="13"/>
      <c r="I9" s="7" t="s">
        <v>7</v>
      </c>
      <c r="J9" s="8">
        <v>2038.11</v>
      </c>
      <c r="K9" s="8" t="s">
        <v>33</v>
      </c>
      <c r="L9" s="8">
        <v>288.57</v>
      </c>
      <c r="M9" s="9">
        <v>0.3</v>
      </c>
      <c r="N9" s="8">
        <v>2038.1</v>
      </c>
    </row>
    <row r="10" spans="1:14" ht="21">
      <c r="A10" s="64"/>
      <c r="B10" s="44" t="s">
        <v>41</v>
      </c>
      <c r="C10" s="45"/>
      <c r="D10" s="46"/>
      <c r="E10" s="70"/>
      <c r="F10" s="66"/>
      <c r="G10" s="67"/>
      <c r="I10" s="1" t="s">
        <v>12</v>
      </c>
      <c r="J10" s="2">
        <v>0.01</v>
      </c>
      <c r="K10" s="2">
        <v>2832</v>
      </c>
      <c r="L10" s="2">
        <v>0</v>
      </c>
      <c r="M10" s="3">
        <v>0</v>
      </c>
      <c r="N10" s="2">
        <v>0</v>
      </c>
    </row>
    <row r="11" spans="1:14" ht="21">
      <c r="A11" s="64"/>
      <c r="B11" s="47" t="str">
        <f>IF(E11&lt;0,"Renta a Devolver",IF(E11&gt;0,"Renta a Incluir en planilla Dic 2016","q "))</f>
        <v>Renta a Incluir en planilla Dic 2016</v>
      </c>
      <c r="C11" s="48"/>
      <c r="D11" s="49"/>
      <c r="E11" s="32">
        <f>E9-E10</f>
        <v>553.22</v>
      </c>
      <c r="F11" s="66"/>
      <c r="G11" s="67"/>
      <c r="H11" s="13"/>
      <c r="I11" s="1" t="s">
        <v>12</v>
      </c>
      <c r="J11" s="2">
        <v>2832.01</v>
      </c>
      <c r="K11" s="2">
        <v>5371.44</v>
      </c>
      <c r="L11" s="2">
        <v>106.2</v>
      </c>
      <c r="M11" s="3">
        <v>0.1</v>
      </c>
      <c r="N11" s="2">
        <v>2832</v>
      </c>
    </row>
    <row r="12" spans="1:14" ht="18.75">
      <c r="A12" s="64"/>
      <c r="B12" s="66"/>
      <c r="C12" s="67"/>
      <c r="D12" s="67"/>
      <c r="E12" s="67"/>
      <c r="F12" s="66"/>
      <c r="G12" s="67"/>
      <c r="H12" s="13"/>
      <c r="I12" s="1" t="s">
        <v>12</v>
      </c>
      <c r="J12" s="2">
        <v>5371.45</v>
      </c>
      <c r="K12" s="2">
        <v>12228.6</v>
      </c>
      <c r="L12" s="2">
        <v>360</v>
      </c>
      <c r="M12" s="3">
        <v>0.2</v>
      </c>
      <c r="N12" s="2">
        <v>5371.44</v>
      </c>
    </row>
    <row r="13" spans="1:14" ht="18.75">
      <c r="A13" s="64"/>
      <c r="B13" s="66"/>
      <c r="C13" s="67"/>
      <c r="D13" s="67"/>
      <c r="E13" s="67"/>
      <c r="F13" s="66"/>
      <c r="G13" s="67"/>
      <c r="H13" s="13"/>
      <c r="I13" s="1" t="s">
        <v>12</v>
      </c>
      <c r="J13" s="2">
        <v>12228.61</v>
      </c>
      <c r="K13" s="2" t="s">
        <v>34</v>
      </c>
      <c r="L13" s="2">
        <v>1731.42</v>
      </c>
      <c r="M13" s="3">
        <v>0.3</v>
      </c>
      <c r="N13" s="2">
        <v>12228.6</v>
      </c>
    </row>
    <row r="14" spans="1:14" ht="18.75">
      <c r="A14" s="64"/>
      <c r="B14" s="66"/>
      <c r="C14" s="67"/>
      <c r="D14" s="67"/>
      <c r="E14" s="67"/>
      <c r="F14" s="66"/>
      <c r="G14" s="67"/>
      <c r="H14" s="13"/>
      <c r="I14" s="4" t="s">
        <v>13</v>
      </c>
      <c r="J14" s="5">
        <v>0.01</v>
      </c>
      <c r="K14" s="5">
        <v>5664</v>
      </c>
      <c r="L14" s="5">
        <v>0</v>
      </c>
      <c r="M14" s="6">
        <v>0</v>
      </c>
      <c r="N14" s="5">
        <v>0</v>
      </c>
    </row>
    <row r="15" spans="1:14" ht="18.75">
      <c r="A15" s="64"/>
      <c r="B15" s="66"/>
      <c r="C15" s="67"/>
      <c r="D15" s="67"/>
      <c r="E15" s="67"/>
      <c r="F15" s="66"/>
      <c r="G15" s="67"/>
      <c r="H15" s="13"/>
      <c r="I15" s="4" t="s">
        <v>13</v>
      </c>
      <c r="J15" s="5">
        <v>5664.01</v>
      </c>
      <c r="K15" s="5">
        <v>10742.86</v>
      </c>
      <c r="L15" s="5">
        <v>212.12</v>
      </c>
      <c r="M15" s="6">
        <v>0.1</v>
      </c>
      <c r="N15" s="5">
        <v>5664</v>
      </c>
    </row>
    <row r="16" spans="1:14" ht="18.75">
      <c r="A16" s="68"/>
      <c r="B16" s="69"/>
      <c r="C16" s="51" t="s">
        <v>30</v>
      </c>
      <c r="D16" s="51"/>
      <c r="E16" s="51"/>
      <c r="F16" s="69"/>
      <c r="G16" s="69"/>
      <c r="H16" s="13"/>
      <c r="I16" s="4" t="s">
        <v>13</v>
      </c>
      <c r="J16" s="5">
        <v>10742.87</v>
      </c>
      <c r="K16" s="5">
        <v>24457.14</v>
      </c>
      <c r="L16" s="5">
        <v>720</v>
      </c>
      <c r="M16" s="6">
        <v>0.2</v>
      </c>
      <c r="N16" s="5">
        <v>10742.86</v>
      </c>
    </row>
    <row r="17" spans="2:14">
      <c r="C17" s="51"/>
      <c r="D17" s="51"/>
      <c r="E17" s="51"/>
      <c r="I17" s="4" t="s">
        <v>13</v>
      </c>
      <c r="J17" s="5">
        <v>24457.15</v>
      </c>
      <c r="K17" s="5" t="s">
        <v>33</v>
      </c>
      <c r="L17" s="5">
        <v>3462.86</v>
      </c>
      <c r="M17" s="6">
        <v>0.3</v>
      </c>
      <c r="N17" s="5">
        <v>24457.14</v>
      </c>
    </row>
    <row r="18" spans="2:14">
      <c r="C18" s="51"/>
      <c r="D18" s="51"/>
      <c r="E18" s="51"/>
    </row>
    <row r="19" spans="2:14" ht="23.25" customHeight="1">
      <c r="C19" s="53" t="s">
        <v>40</v>
      </c>
      <c r="D19" s="53"/>
      <c r="E19" s="53"/>
    </row>
    <row r="20" spans="2:14">
      <c r="C20" s="53"/>
      <c r="D20" s="53"/>
      <c r="E20" s="53"/>
    </row>
    <row r="21" spans="2:14" ht="23.25" customHeight="1">
      <c r="C21" s="58" t="s">
        <v>31</v>
      </c>
      <c r="D21" s="58"/>
      <c r="E21" s="58"/>
    </row>
    <row r="22" spans="2:14">
      <c r="C22" s="52" t="s">
        <v>32</v>
      </c>
      <c r="D22" s="52"/>
      <c r="E22" s="52"/>
    </row>
    <row r="24" spans="2:14" ht="21" customHeight="1"/>
    <row r="27" spans="2:14" ht="23.25" customHeight="1">
      <c r="B27" s="50"/>
      <c r="C27" s="50"/>
      <c r="D27" s="50"/>
      <c r="E27" s="28"/>
    </row>
    <row r="29" spans="2:14" ht="15" customHeight="1"/>
    <row r="31" spans="2:14" ht="23.25" customHeight="1"/>
  </sheetData>
  <mergeCells count="17">
    <mergeCell ref="B11:D11"/>
    <mergeCell ref="C21:E21"/>
    <mergeCell ref="B27:D27"/>
    <mergeCell ref="C22:E22"/>
    <mergeCell ref="B6:D6"/>
    <mergeCell ref="C16:E18"/>
    <mergeCell ref="B7:D7"/>
    <mergeCell ref="B8:D8"/>
    <mergeCell ref="B9:D9"/>
    <mergeCell ref="C19:E20"/>
    <mergeCell ref="B10:D10"/>
    <mergeCell ref="A1:L1"/>
    <mergeCell ref="B2:G2"/>
    <mergeCell ref="I2:N4"/>
    <mergeCell ref="B3:E3"/>
    <mergeCell ref="B4:D4"/>
    <mergeCell ref="B5:D5"/>
  </mergeCells>
  <hyperlinks>
    <hyperlink ref="C21" r:id="rId1"/>
    <hyperlink ref="C22" r:id="rId2"/>
  </hyperlinks>
  <pageMargins left="0.7" right="0.7" top="0.75" bottom="0.75" header="0.3" footer="0.3"/>
  <pageSetup paperSize="9" orientation="portrait" horizontalDpi="0" verticalDpi="0"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mes a mes</vt:lpstr>
      <vt:lpstr>Calculo Individual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2016-12-30T05:29:41Z</dcterms:modified>
</cp:coreProperties>
</file>